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657" firstSheet="2" activeTab="4"/>
  </bookViews>
  <sheets>
    <sheet name="Livraisons 2001-2007" sheetId="1" r:id="rId1"/>
    <sheet name="Demande 2002-2007" sheetId="2" r:id="rId2"/>
    <sheet name="Livraisons 2006-2007" sheetId="3" r:id="rId3"/>
    <sheet name="Offre et Demande 2007" sheetId="4" r:id="rId4"/>
    <sheet name="Tableau de bord" sheetId="5" r:id="rId5"/>
  </sheets>
  <definedNames/>
  <calcPr fullCalcOnLoad="1"/>
</workbook>
</file>

<file path=xl/comments5.xml><?xml version="1.0" encoding="utf-8"?>
<comments xmlns="http://schemas.openxmlformats.org/spreadsheetml/2006/main">
  <authors>
    <author>Caroline No?l</author>
  </authors>
  <commentList>
    <comment ref="A29" authorId="0">
      <text>
        <r>
          <rPr>
            <b/>
            <sz val="8"/>
            <rFont val="Tahoma"/>
            <family val="0"/>
          </rPr>
          <t>Caroline Noël:
% = livraisons en lait des producteurs par rapport aux besoins exprimés par les acheteurs en début d'année de contrat</t>
        </r>
      </text>
    </comment>
  </commentList>
</comments>
</file>

<file path=xl/sharedStrings.xml><?xml version="1.0" encoding="utf-8"?>
<sst xmlns="http://schemas.openxmlformats.org/spreadsheetml/2006/main" count="77" uniqueCount="38">
  <si>
    <t>TABLEAU DE BORD - INDUSTRIE LAITIÈRE CAPRINE " LAIT INDUSTRIEL"</t>
  </si>
  <si>
    <t>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</si>
  <si>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</si>
  <si>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</si>
  <si>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</si>
  <si>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</si>
  <si>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</si>
  <si>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</si>
  <si>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</si>
  <si>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</si>
  <si>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</si>
  <si>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</si>
  <si>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</si>
  <si>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</si>
  <si>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1er semestre</t>
  </si>
  <si>
    <t>2e semestre</t>
  </si>
  <si>
    <t>Total année</t>
  </si>
  <si>
    <t>P</t>
  </si>
  <si>
    <t>D - Marge entre offre et demande (C - A)</t>
  </si>
  <si>
    <t>Variation</t>
  </si>
  <si>
    <t xml:space="preserve"> CES 4  USINES (RMAAQ)</t>
  </si>
  <si>
    <t>Total année  *</t>
  </si>
  <si>
    <t>VOL. RÉEL ACHETÉ  PAR</t>
  </si>
  <si>
    <t>%</t>
  </si>
  <si>
    <t>Var.</t>
  </si>
  <si>
    <t>Pour information: chevres@upa.qc.ca ou 450-679-0540 #8548</t>
  </si>
  <si>
    <t>B-Volume total de lait de chèvre acheté par l'ensemble des usines du Québec (litres)</t>
  </si>
  <si>
    <t>-</t>
  </si>
  <si>
    <t>Principaux fabricants = Saputo, Damafro, Liberté, Madame Chèvre, Agropur, Bergeron et Abbaye</t>
  </si>
  <si>
    <r>
      <t>Sources</t>
    </r>
    <r>
      <rPr>
        <sz val="10"/>
        <rFont val="Arial"/>
        <family val="2"/>
      </rPr>
      <t>: Industriels, Mandataires, SPCQ, RMAAQ et MAPAQ</t>
    </r>
  </si>
  <si>
    <t>C - Lait de chèvre livré chez les principaux fabicants de produits laitiers (litres)</t>
  </si>
  <si>
    <t>A - Besoin en lait de chèvre exprimé par les principaux fabricants de produits laitiers (litres)</t>
  </si>
  <si>
    <t>Note: Les données inscrites pour les années antérieures à 2007 ne comprenaient que les données des 4 principaux fabriquants.</t>
  </si>
  <si>
    <t>Près de 25% des besoins proviennent d'entreprises en démarrage.</t>
  </si>
  <si>
    <t>Voir note</t>
  </si>
  <si>
    <t xml:space="preserve">En ajoutant le volume livré chez Agropur, Madame Chèvre et Bergeron (869463 litres), le % en S27 passe à </t>
  </si>
  <si>
    <t>Au 30 juin 2007</t>
  </si>
  <si>
    <t>SPCQ/Caroline Noël/Juillet 07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</si>
</sst>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_)\ _$_ ;_ * \(#,##0\)\ _$_ ;_ * &quot;-&quot;??_)\ _$_ ;_ @_ "/>
    <numFmt numFmtId="173" formatCode="0.0"/>
    <numFmt numFmtId="174" formatCode="_ * #,##0.0_)\ _$_ ;_ * \(#,##0.0\)\ _$_ ;_ * &quot;-&quot;??_)\ _$_ ;_ @_ "/>
    <numFmt numFmtId="175" formatCode="0.0%"/>
    <numFmt numFmtId="176" formatCode="_ * #,##0.000_)\ _$_ ;_ * \(#,##0.000\)\ _$_ ;_ * &quot;-&quot;??_)\ _$_ ;_ @_ "/>
    <numFmt numFmtId="177" formatCode="#,##0_);\(#,##0\)"/>
  </numFmts>
  <fonts count="37">
    <font>
      <sz val="10"/>
      <name val="Arial"/>
      <family val="0"/>
    </font>
    <font>
      <sz val="6"/>
      <name val="Arial"/>
      <family val="2"/>
    </font>
    <font>
      <b/>
      <sz val="5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b/>
      <sz val="8"/>
      <name val="Tahoma"/>
      <family val="0"/>
    </font>
    <font>
      <b/>
      <sz val="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4.5"/>
      <name val="Arial"/>
      <family val="2"/>
    </font>
    <font>
      <sz val="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5"/>
      <name val="Arial"/>
      <family val="2"/>
    </font>
    <font>
      <i/>
      <sz val="10"/>
      <color indexed="10"/>
      <name val="Arial"/>
      <family val="2"/>
    </font>
    <font>
      <i/>
      <sz val="6"/>
      <color indexed="10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6"/>
      <color indexed="12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172" fontId="3" fillId="2" borderId="0" xfId="15" applyNumberFormat="1" applyFont="1" applyFill="1" applyBorder="1" applyAlignment="1">
      <alignment horizontal="center"/>
    </xf>
    <xf numFmtId="172" fontId="3" fillId="2" borderId="1" xfId="15" applyNumberFormat="1" applyFont="1" applyFill="1" applyBorder="1" applyAlignment="1">
      <alignment horizontal="center"/>
    </xf>
    <xf numFmtId="172" fontId="4" fillId="2" borderId="2" xfId="15" applyNumberFormat="1" applyFont="1" applyFill="1" applyBorder="1" applyAlignment="1">
      <alignment horizontal="center"/>
    </xf>
    <xf numFmtId="172" fontId="4" fillId="2" borderId="3" xfId="15" applyNumberFormat="1" applyFont="1" applyFill="1" applyBorder="1" applyAlignment="1">
      <alignment horizontal="center"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2" fillId="0" borderId="5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172" fontId="2" fillId="0" borderId="7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2" fontId="2" fillId="0" borderId="1" xfId="15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2" fontId="4" fillId="3" borderId="2" xfId="15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172" fontId="4" fillId="2" borderId="8" xfId="15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5" fontId="4" fillId="2" borderId="2" xfId="19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175" fontId="4" fillId="2" borderId="10" xfId="19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6" fillId="0" borderId="8" xfId="0" applyFont="1" applyBorder="1" applyAlignment="1">
      <alignment/>
    </xf>
    <xf numFmtId="172" fontId="4" fillId="0" borderId="0" xfId="15" applyNumberFormat="1" applyFont="1" applyBorder="1" applyAlignment="1">
      <alignment horizontal="left"/>
    </xf>
    <xf numFmtId="172" fontId="1" fillId="0" borderId="2" xfId="15" applyNumberFormat="1" applyFont="1" applyBorder="1" applyAlignment="1">
      <alignment horizontal="center"/>
    </xf>
    <xf numFmtId="172" fontId="1" fillId="2" borderId="2" xfId="15" applyNumberFormat="1" applyFont="1" applyFill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172" fontId="1" fillId="2" borderId="3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2" fontId="4" fillId="0" borderId="3" xfId="15" applyNumberFormat="1" applyFont="1" applyFill="1" applyBorder="1" applyAlignment="1">
      <alignment horizontal="center"/>
    </xf>
    <xf numFmtId="172" fontId="4" fillId="0" borderId="2" xfId="15" applyNumberFormat="1" applyFont="1" applyFill="1" applyBorder="1" applyAlignment="1">
      <alignment horizontal="center"/>
    </xf>
    <xf numFmtId="172" fontId="4" fillId="0" borderId="5" xfId="15" applyNumberFormat="1" applyFont="1" applyFill="1" applyBorder="1" applyAlignment="1">
      <alignment horizontal="center"/>
    </xf>
    <xf numFmtId="172" fontId="1" fillId="0" borderId="3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1" fillId="0" borderId="2" xfId="15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1" fillId="0" borderId="0" xfId="15" applyNumberFormat="1" applyFont="1" applyBorder="1" applyAlignment="1">
      <alignment horizontal="left"/>
    </xf>
    <xf numFmtId="172" fontId="4" fillId="2" borderId="0" xfId="15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6" xfId="0" applyFont="1" applyBorder="1" applyAlignment="1">
      <alignment horizontal="left"/>
    </xf>
    <xf numFmtId="172" fontId="7" fillId="0" borderId="3" xfId="15" applyNumberFormat="1" applyFont="1" applyBorder="1" applyAlignment="1">
      <alignment horizontal="left"/>
    </xf>
    <xf numFmtId="172" fontId="16" fillId="0" borderId="3" xfId="15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Alignment="1">
      <alignment/>
    </xf>
    <xf numFmtId="17" fontId="9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17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172" fontId="2" fillId="0" borderId="15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20" fillId="0" borderId="0" xfId="0" applyFont="1" applyAlignment="1">
      <alignment/>
    </xf>
    <xf numFmtId="172" fontId="16" fillId="0" borderId="16" xfId="15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1" fillId="0" borderId="17" xfId="15" applyNumberFormat="1" applyFont="1" applyBorder="1" applyAlignment="1">
      <alignment horizontal="center"/>
    </xf>
    <xf numFmtId="3" fontId="1" fillId="2" borderId="17" xfId="15" applyNumberFormat="1" applyFont="1" applyFill="1" applyBorder="1" applyAlignment="1">
      <alignment horizontal="center"/>
    </xf>
    <xf numFmtId="3" fontId="1" fillId="0" borderId="18" xfId="15" applyNumberFormat="1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/>
    </xf>
    <xf numFmtId="175" fontId="4" fillId="0" borderId="20" xfId="0" applyNumberFormat="1" applyFont="1" applyFill="1" applyBorder="1" applyAlignment="1">
      <alignment/>
    </xf>
    <xf numFmtId="175" fontId="0" fillId="0" borderId="0" xfId="19" applyNumberFormat="1" applyAlignment="1">
      <alignment/>
    </xf>
    <xf numFmtId="175" fontId="1" fillId="0" borderId="2" xfId="19" applyNumberFormat="1" applyFont="1" applyBorder="1" applyAlignment="1">
      <alignment horizontal="center"/>
    </xf>
    <xf numFmtId="175" fontId="1" fillId="2" borderId="2" xfId="19" applyNumberFormat="1" applyFont="1" applyFill="1" applyBorder="1" applyAlignment="1">
      <alignment horizontal="center"/>
    </xf>
    <xf numFmtId="175" fontId="1" fillId="0" borderId="2" xfId="19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4" fontId="4" fillId="0" borderId="0" xfId="15" applyNumberFormat="1" applyFont="1" applyBorder="1" applyAlignment="1">
      <alignment horizontal="center"/>
    </xf>
    <xf numFmtId="172" fontId="24" fillId="0" borderId="2" xfId="15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2" fontId="10" fillId="0" borderId="2" xfId="15" applyNumberFormat="1" applyFont="1" applyFill="1" applyBorder="1" applyAlignment="1">
      <alignment horizontal="center"/>
    </xf>
    <xf numFmtId="172" fontId="21" fillId="0" borderId="2" xfId="15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172" fontId="24" fillId="5" borderId="2" xfId="15" applyNumberFormat="1" applyFont="1" applyFill="1" applyBorder="1" applyAlignment="1">
      <alignment horizontal="center"/>
    </xf>
    <xf numFmtId="172" fontId="4" fillId="5" borderId="2" xfId="15" applyNumberFormat="1" applyFont="1" applyFill="1" applyBorder="1" applyAlignment="1">
      <alignment horizontal="center"/>
    </xf>
    <xf numFmtId="172" fontId="1" fillId="5" borderId="2" xfId="15" applyNumberFormat="1" applyFont="1" applyFill="1" applyBorder="1" applyAlignment="1">
      <alignment horizontal="center"/>
    </xf>
    <xf numFmtId="49" fontId="18" fillId="6" borderId="0" xfId="0" applyNumberFormat="1" applyFont="1" applyFill="1" applyAlignment="1">
      <alignment/>
    </xf>
    <xf numFmtId="0" fontId="16" fillId="6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2" fontId="23" fillId="0" borderId="3" xfId="15" applyNumberFormat="1" applyFont="1" applyBorder="1" applyAlignment="1">
      <alignment horizontal="center"/>
    </xf>
    <xf numFmtId="172" fontId="23" fillId="2" borderId="3" xfId="15" applyNumberFormat="1" applyFont="1" applyFill="1" applyBorder="1" applyAlignment="1">
      <alignment horizontal="center"/>
    </xf>
    <xf numFmtId="175" fontId="23" fillId="2" borderId="6" xfId="19" applyNumberFormat="1" applyFont="1" applyFill="1" applyBorder="1" applyAlignment="1">
      <alignment horizontal="center"/>
    </xf>
    <xf numFmtId="175" fontId="23" fillId="0" borderId="6" xfId="19" applyNumberFormat="1" applyFont="1" applyFill="1" applyBorder="1" applyAlignment="1">
      <alignment horizontal="center"/>
    </xf>
    <xf numFmtId="175" fontId="23" fillId="0" borderId="0" xfId="19" applyNumberFormat="1" applyFont="1" applyFill="1" applyBorder="1" applyAlignment="1">
      <alignment horizontal="center"/>
    </xf>
    <xf numFmtId="172" fontId="23" fillId="0" borderId="0" xfId="15" applyNumberFormat="1" applyFont="1" applyBorder="1" applyAlignment="1">
      <alignment horizontal="center"/>
    </xf>
    <xf numFmtId="172" fontId="23" fillId="0" borderId="16" xfId="15" applyNumberFormat="1" applyFont="1" applyBorder="1" applyAlignment="1">
      <alignment horizontal="center"/>
    </xf>
    <xf numFmtId="172" fontId="23" fillId="0" borderId="2" xfId="15" applyNumberFormat="1" applyFont="1" applyBorder="1" applyAlignment="1">
      <alignment horizontal="center"/>
    </xf>
    <xf numFmtId="175" fontId="23" fillId="2" borderId="2" xfId="19" applyNumberFormat="1" applyFont="1" applyFill="1" applyBorder="1" applyAlignment="1">
      <alignment horizontal="center"/>
    </xf>
    <xf numFmtId="175" fontId="23" fillId="0" borderId="2" xfId="19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7" fillId="0" borderId="8" xfId="0" applyFont="1" applyBorder="1" applyAlignment="1">
      <alignment/>
    </xf>
    <xf numFmtId="175" fontId="28" fillId="0" borderId="2" xfId="19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72" fontId="24" fillId="5" borderId="0" xfId="15" applyNumberFormat="1" applyFont="1" applyFill="1" applyBorder="1" applyAlignment="1">
      <alignment horizontal="center"/>
    </xf>
    <xf numFmtId="0" fontId="23" fillId="4" borderId="0" xfId="0" applyFont="1" applyFill="1" applyAlignment="1">
      <alignment/>
    </xf>
    <xf numFmtId="0" fontId="29" fillId="4" borderId="2" xfId="0" applyFont="1" applyFill="1" applyBorder="1" applyAlignment="1">
      <alignment horizontal="center"/>
    </xf>
    <xf numFmtId="172" fontId="29" fillId="4" borderId="2" xfId="15" applyNumberFormat="1" applyFont="1" applyFill="1" applyBorder="1" applyAlignment="1">
      <alignment horizontal="center"/>
    </xf>
    <xf numFmtId="3" fontId="29" fillId="4" borderId="2" xfId="0" applyNumberFormat="1" applyFont="1" applyFill="1" applyBorder="1" applyAlignment="1">
      <alignment horizontal="center"/>
    </xf>
    <xf numFmtId="175" fontId="30" fillId="5" borderId="2" xfId="19" applyNumberFormat="1" applyFont="1" applyFill="1" applyBorder="1" applyAlignment="1">
      <alignment horizontal="center"/>
    </xf>
    <xf numFmtId="172" fontId="31" fillId="5" borderId="0" xfId="15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3" fillId="4" borderId="0" xfId="0" applyFont="1" applyFill="1" applyAlignment="1">
      <alignment/>
    </xf>
    <xf numFmtId="0" fontId="32" fillId="4" borderId="0" xfId="0" applyFont="1" applyFill="1" applyAlignment="1">
      <alignment/>
    </xf>
    <xf numFmtId="175" fontId="32" fillId="4" borderId="0" xfId="0" applyNumberFormat="1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175" fontId="4" fillId="0" borderId="2" xfId="15" applyNumberFormat="1" applyFont="1" applyBorder="1" applyAlignment="1">
      <alignment horizontal="center"/>
    </xf>
    <xf numFmtId="3" fontId="1" fillId="0" borderId="21" xfId="15" applyNumberFormat="1" applyFont="1" applyFill="1" applyBorder="1" applyAlignment="1">
      <alignment horizontal="center"/>
    </xf>
    <xf numFmtId="175" fontId="4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72" fontId="10" fillId="0" borderId="2" xfId="15" applyNumberFormat="1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Livraisons de lait de chèvre</a:t>
            </a:r>
          </a:p>
        </c:rich>
      </c:tx>
      <c:layout>
        <c:manualLayout>
          <c:xMode val="factor"/>
          <c:yMode val="factor"/>
          <c:x val="0.002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15"/>
          <c:w val="0.947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'Tableau de bord'!$A$22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bord'!$B$22:$M$22</c:f>
              <c:numCache>
                <c:ptCount val="12"/>
                <c:pt idx="0">
                  <c:v>242350</c:v>
                </c:pt>
                <c:pt idx="1">
                  <c:v>244827</c:v>
                </c:pt>
                <c:pt idx="2">
                  <c:v>364411</c:v>
                </c:pt>
                <c:pt idx="3">
                  <c:v>438562</c:v>
                </c:pt>
                <c:pt idx="4">
                  <c:v>574230.87</c:v>
                </c:pt>
                <c:pt idx="5">
                  <c:v>545225.23</c:v>
                </c:pt>
                <c:pt idx="6">
                  <c:v>556587</c:v>
                </c:pt>
                <c:pt idx="7">
                  <c:v>485677.21</c:v>
                </c:pt>
                <c:pt idx="8">
                  <c:v>449895.93</c:v>
                </c:pt>
                <c:pt idx="9">
                  <c:v>446261.04</c:v>
                </c:pt>
                <c:pt idx="10">
                  <c:v>380679.68</c:v>
                </c:pt>
                <c:pt idx="11">
                  <c:v>370874.95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'Tableau de bord'!$A$23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bord'!$B$23:$M$23</c:f>
              <c:numCache>
                <c:ptCount val="12"/>
                <c:pt idx="0">
                  <c:v>338227</c:v>
                </c:pt>
                <c:pt idx="1">
                  <c:v>345552</c:v>
                </c:pt>
                <c:pt idx="2">
                  <c:v>484999</c:v>
                </c:pt>
                <c:pt idx="3">
                  <c:v>570415</c:v>
                </c:pt>
                <c:pt idx="4">
                  <c:v>610730</c:v>
                </c:pt>
                <c:pt idx="5">
                  <c:v>574466</c:v>
                </c:pt>
                <c:pt idx="6">
                  <c:v>591341</c:v>
                </c:pt>
                <c:pt idx="7">
                  <c:v>517874</c:v>
                </c:pt>
                <c:pt idx="8">
                  <c:v>498621</c:v>
                </c:pt>
                <c:pt idx="9">
                  <c:v>447005</c:v>
                </c:pt>
                <c:pt idx="10">
                  <c:v>344752</c:v>
                </c:pt>
                <c:pt idx="11">
                  <c:v>316407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'Tableau de bord'!$A$24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'Tableau de bord'!$B$21:$M$21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bord'!$B$24:$M$24</c:f>
              <c:numCache>
                <c:ptCount val="12"/>
                <c:pt idx="0">
                  <c:v>320274</c:v>
                </c:pt>
                <c:pt idx="1">
                  <c:v>295849</c:v>
                </c:pt>
                <c:pt idx="2">
                  <c:v>423359</c:v>
                </c:pt>
                <c:pt idx="3">
                  <c:v>416318</c:v>
                </c:pt>
                <c:pt idx="4">
                  <c:v>436368</c:v>
                </c:pt>
                <c:pt idx="5">
                  <c:v>425366</c:v>
                </c:pt>
                <c:pt idx="6">
                  <c:v>413438</c:v>
                </c:pt>
                <c:pt idx="7">
                  <c:v>369823</c:v>
                </c:pt>
                <c:pt idx="8">
                  <c:v>385493</c:v>
                </c:pt>
                <c:pt idx="9">
                  <c:v>379463</c:v>
                </c:pt>
                <c:pt idx="10">
                  <c:v>356280</c:v>
                </c:pt>
                <c:pt idx="11">
                  <c:v>364681</c:v>
                </c:pt>
              </c:numCache>
            </c:numRef>
          </c:val>
          <c:smooth val="0"/>
        </c:ser>
        <c:ser>
          <c:idx val="4"/>
          <c:order val="3"/>
          <c:tx>
            <c:v>2004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'Tableau de bord'!$B$25:$M$25</c:f>
              <c:numCache>
                <c:ptCount val="12"/>
                <c:pt idx="0">
                  <c:v>306462</c:v>
                </c:pt>
                <c:pt idx="1">
                  <c:v>289425</c:v>
                </c:pt>
                <c:pt idx="2">
                  <c:v>394830</c:v>
                </c:pt>
                <c:pt idx="3">
                  <c:v>450980</c:v>
                </c:pt>
                <c:pt idx="4">
                  <c:v>531951</c:v>
                </c:pt>
                <c:pt idx="5">
                  <c:v>510785</c:v>
                </c:pt>
                <c:pt idx="6">
                  <c:v>470584</c:v>
                </c:pt>
                <c:pt idx="7">
                  <c:v>441567</c:v>
                </c:pt>
                <c:pt idx="8">
                  <c:v>399395</c:v>
                </c:pt>
                <c:pt idx="9">
                  <c:v>395178</c:v>
                </c:pt>
                <c:pt idx="10">
                  <c:v>431471</c:v>
                </c:pt>
                <c:pt idx="11">
                  <c:v>389293</c:v>
                </c:pt>
              </c:numCache>
            </c:numRef>
          </c:val>
          <c:smooth val="0"/>
        </c:ser>
        <c:ser>
          <c:idx val="3"/>
          <c:order val="4"/>
          <c:tx>
            <c:v>2005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'Tableau de bord'!$B$26:$M$26</c:f>
              <c:numCache>
                <c:ptCount val="12"/>
                <c:pt idx="0">
                  <c:v>320108</c:v>
                </c:pt>
                <c:pt idx="1">
                  <c:v>312610</c:v>
                </c:pt>
                <c:pt idx="2">
                  <c:v>442683</c:v>
                </c:pt>
                <c:pt idx="3">
                  <c:v>505519</c:v>
                </c:pt>
                <c:pt idx="4">
                  <c:v>616886</c:v>
                </c:pt>
                <c:pt idx="5">
                  <c:v>575491</c:v>
                </c:pt>
                <c:pt idx="6">
                  <c:v>538726</c:v>
                </c:pt>
                <c:pt idx="7">
                  <c:v>528957.5</c:v>
                </c:pt>
                <c:pt idx="8">
                  <c:v>451882</c:v>
                </c:pt>
                <c:pt idx="9">
                  <c:v>481903</c:v>
                </c:pt>
                <c:pt idx="10">
                  <c:v>429429</c:v>
                </c:pt>
                <c:pt idx="11">
                  <c:v>387006</c:v>
                </c:pt>
              </c:numCache>
            </c:numRef>
          </c: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 de bord'!$B$27:$M$27</c:f>
              <c:numCache>
                <c:ptCount val="12"/>
                <c:pt idx="0">
                  <c:v>367952</c:v>
                </c:pt>
                <c:pt idx="1">
                  <c:v>321090</c:v>
                </c:pt>
                <c:pt idx="2">
                  <c:v>423303</c:v>
                </c:pt>
                <c:pt idx="3">
                  <c:v>491939</c:v>
                </c:pt>
                <c:pt idx="4">
                  <c:v>598810</c:v>
                </c:pt>
                <c:pt idx="5">
                  <c:v>565398</c:v>
                </c:pt>
                <c:pt idx="6">
                  <c:v>515571</c:v>
                </c:pt>
                <c:pt idx="7">
                  <c:v>491537</c:v>
                </c:pt>
                <c:pt idx="8">
                  <c:v>432121</c:v>
                </c:pt>
                <c:pt idx="9">
                  <c:v>476385</c:v>
                </c:pt>
                <c:pt idx="10">
                  <c:v>444070</c:v>
                </c:pt>
                <c:pt idx="11">
                  <c:v>358371</c:v>
                </c:pt>
              </c:numCache>
            </c:numRef>
          </c: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 de bord'!$B$28:$M$28</c:f>
              <c:numCache>
                <c:ptCount val="12"/>
                <c:pt idx="0">
                  <c:v>408939</c:v>
                </c:pt>
                <c:pt idx="1">
                  <c:v>370610</c:v>
                </c:pt>
                <c:pt idx="2">
                  <c:v>536682</c:v>
                </c:pt>
                <c:pt idx="3">
                  <c:v>658738</c:v>
                </c:pt>
                <c:pt idx="4">
                  <c:v>701305</c:v>
                </c:pt>
                <c:pt idx="5">
                  <c:v>684986</c:v>
                </c:pt>
              </c:numCache>
            </c:numRef>
          </c:val>
          <c:smooth val="0"/>
        </c:ser>
        <c:marker val="1"/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Litres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686"/>
          <c:w val="0.16075"/>
          <c:h val="0.21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Besoin des fabricants</a:t>
            </a:r>
          </a:p>
        </c:rich>
      </c:tx>
      <c:layout>
        <c:manualLayout>
          <c:xMode val="factor"/>
          <c:yMode val="factor"/>
          <c:x val="-0.03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575"/>
          <c:w val="0.9585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'Tableau de bord'!$A$7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bord'!$B$7:$M$7</c:f>
              <c:numCache>
                <c:ptCount val="12"/>
                <c:pt idx="0">
                  <c:v>336262</c:v>
                </c:pt>
                <c:pt idx="1">
                  <c:v>405648</c:v>
                </c:pt>
                <c:pt idx="2">
                  <c:v>494867</c:v>
                </c:pt>
                <c:pt idx="3">
                  <c:v>501323</c:v>
                </c:pt>
                <c:pt idx="4">
                  <c:v>513838</c:v>
                </c:pt>
                <c:pt idx="5">
                  <c:v>510791</c:v>
                </c:pt>
                <c:pt idx="6">
                  <c:v>495696</c:v>
                </c:pt>
                <c:pt idx="7">
                  <c:v>434491</c:v>
                </c:pt>
                <c:pt idx="8">
                  <c:v>422948</c:v>
                </c:pt>
                <c:pt idx="9">
                  <c:v>460000</c:v>
                </c:pt>
                <c:pt idx="10">
                  <c:v>459002</c:v>
                </c:pt>
                <c:pt idx="11">
                  <c:v>449024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'Tableau de bord'!$A$8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bord'!$B$8:$M$8</c:f>
              <c:numCache>
                <c:ptCount val="12"/>
                <c:pt idx="0">
                  <c:v>296636</c:v>
                </c:pt>
                <c:pt idx="1">
                  <c:v>290964</c:v>
                </c:pt>
                <c:pt idx="2">
                  <c:v>343361</c:v>
                </c:pt>
                <c:pt idx="3">
                  <c:v>364576</c:v>
                </c:pt>
                <c:pt idx="4">
                  <c:v>438177</c:v>
                </c:pt>
                <c:pt idx="5">
                  <c:v>446774</c:v>
                </c:pt>
                <c:pt idx="6">
                  <c:v>423346</c:v>
                </c:pt>
                <c:pt idx="7">
                  <c:v>375628</c:v>
                </c:pt>
                <c:pt idx="8">
                  <c:v>361511</c:v>
                </c:pt>
                <c:pt idx="9">
                  <c:v>375214</c:v>
                </c:pt>
                <c:pt idx="10">
                  <c:v>334836</c:v>
                </c:pt>
                <c:pt idx="11">
                  <c:v>251735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'Tableau de bord'!$A$9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bord'!$B$9:$M$9</c:f>
              <c:numCache>
                <c:ptCount val="12"/>
                <c:pt idx="0">
                  <c:v>292312</c:v>
                </c:pt>
                <c:pt idx="1">
                  <c:v>309878</c:v>
                </c:pt>
                <c:pt idx="2">
                  <c:v>364971</c:v>
                </c:pt>
                <c:pt idx="3">
                  <c:v>400493</c:v>
                </c:pt>
                <c:pt idx="4">
                  <c:v>465451</c:v>
                </c:pt>
                <c:pt idx="5">
                  <c:v>474646</c:v>
                </c:pt>
                <c:pt idx="6">
                  <c:v>443504</c:v>
                </c:pt>
                <c:pt idx="7">
                  <c:v>407690</c:v>
                </c:pt>
                <c:pt idx="8">
                  <c:v>389179</c:v>
                </c:pt>
                <c:pt idx="9">
                  <c:v>382011</c:v>
                </c:pt>
                <c:pt idx="10">
                  <c:v>343265</c:v>
                </c:pt>
                <c:pt idx="11">
                  <c:v>276600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 de bord'!$B$10:$M$10</c:f>
              <c:numCache>
                <c:ptCount val="12"/>
                <c:pt idx="0">
                  <c:v>339598</c:v>
                </c:pt>
                <c:pt idx="1">
                  <c:v>403813</c:v>
                </c:pt>
                <c:pt idx="2">
                  <c:v>495806</c:v>
                </c:pt>
                <c:pt idx="3">
                  <c:v>560606</c:v>
                </c:pt>
                <c:pt idx="4">
                  <c:v>617107</c:v>
                </c:pt>
                <c:pt idx="5">
                  <c:v>599785</c:v>
                </c:pt>
                <c:pt idx="6">
                  <c:v>583236</c:v>
                </c:pt>
                <c:pt idx="7">
                  <c:v>493814</c:v>
                </c:pt>
                <c:pt idx="8">
                  <c:v>512264</c:v>
                </c:pt>
                <c:pt idx="9">
                  <c:v>486446</c:v>
                </c:pt>
                <c:pt idx="10">
                  <c:v>452298</c:v>
                </c:pt>
                <c:pt idx="11">
                  <c:v>352708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 de bord'!$C$11:$M$11</c:f>
              <c:numCache>
                <c:ptCount val="11"/>
                <c:pt idx="0">
                  <c:v>384746.5776632031</c:v>
                </c:pt>
                <c:pt idx="1">
                  <c:v>546434.6455411855</c:v>
                </c:pt>
                <c:pt idx="2">
                  <c:v>639880.6997936842</c:v>
                </c:pt>
                <c:pt idx="3">
                  <c:v>699676.7755510393</c:v>
                </c:pt>
                <c:pt idx="4">
                  <c:v>695522.2224423443</c:v>
                </c:pt>
                <c:pt idx="5">
                  <c:v>679255.3475628702</c:v>
                </c:pt>
                <c:pt idx="6">
                  <c:v>560586.6184719825</c:v>
                </c:pt>
                <c:pt idx="7">
                  <c:v>581549.8755900438</c:v>
                </c:pt>
                <c:pt idx="8">
                  <c:v>555128.4880911686</c:v>
                </c:pt>
                <c:pt idx="9">
                  <c:v>498731.4169232175</c:v>
                </c:pt>
                <c:pt idx="10">
                  <c:v>403728.86023921665</c:v>
                </c:pt>
              </c:numCache>
            </c:numRef>
          </c:val>
          <c:smooth val="0"/>
        </c:ser>
        <c:ser>
          <c:idx val="5"/>
          <c:order val="5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'Tableau de bord'!$B$12:$M$12</c:f>
              <c:numCache>
                <c:ptCount val="12"/>
                <c:pt idx="0">
                  <c:v>408939</c:v>
                </c:pt>
                <c:pt idx="1">
                  <c:v>573565.0552428854</c:v>
                </c:pt>
                <c:pt idx="2">
                  <c:v>828749.4607237797</c:v>
                </c:pt>
                <c:pt idx="3">
                  <c:v>919434.8729317852</c:v>
                </c:pt>
                <c:pt idx="4">
                  <c:v>1085745.0174295388</c:v>
                </c:pt>
                <c:pt idx="5">
                  <c:v>1020854.3046548651</c:v>
                </c:pt>
                <c:pt idx="6">
                  <c:v>984096.3820294942</c:v>
                </c:pt>
                <c:pt idx="7">
                  <c:v>848877.7155530958</c:v>
                </c:pt>
                <c:pt idx="8">
                  <c:v>836949.1285546109</c:v>
                </c:pt>
                <c:pt idx="9">
                  <c:v>869668.9123183991</c:v>
                </c:pt>
                <c:pt idx="10">
                  <c:v>787280.9688142763</c:v>
                </c:pt>
                <c:pt idx="11">
                  <c:v>652054.2905268073</c:v>
                </c:pt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Litres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13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64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Comparaison des livraisons entre 2006 et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Livraisons 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'Tableau de bord'!$B$5:$M$5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bord'!$B$27:$M$27</c:f>
              <c:numCache>
                <c:ptCount val="12"/>
                <c:pt idx="0">
                  <c:v>367952</c:v>
                </c:pt>
                <c:pt idx="1">
                  <c:v>321090</c:v>
                </c:pt>
                <c:pt idx="2">
                  <c:v>423303</c:v>
                </c:pt>
                <c:pt idx="3">
                  <c:v>491939</c:v>
                </c:pt>
                <c:pt idx="4">
                  <c:v>598810</c:v>
                </c:pt>
                <c:pt idx="5">
                  <c:v>565398</c:v>
                </c:pt>
                <c:pt idx="6">
                  <c:v>515571</c:v>
                </c:pt>
                <c:pt idx="7">
                  <c:v>491537</c:v>
                </c:pt>
                <c:pt idx="8">
                  <c:v>432121</c:v>
                </c:pt>
                <c:pt idx="9">
                  <c:v>476385</c:v>
                </c:pt>
                <c:pt idx="10">
                  <c:v>444070</c:v>
                </c:pt>
                <c:pt idx="11">
                  <c:v>358371</c:v>
                </c:pt>
              </c:numCache>
            </c:numRef>
          </c:val>
          <c:smooth val="0"/>
        </c:ser>
        <c:ser>
          <c:idx val="1"/>
          <c:order val="1"/>
          <c:tx>
            <c:v>Livraisons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'Tableau de bord'!$B$5:$M$5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de bord'!$B$28:$M$28</c:f>
              <c:numCache>
                <c:ptCount val="12"/>
                <c:pt idx="0">
                  <c:v>408939</c:v>
                </c:pt>
                <c:pt idx="1">
                  <c:v>370610</c:v>
                </c:pt>
                <c:pt idx="2">
                  <c:v>536682</c:v>
                </c:pt>
                <c:pt idx="3">
                  <c:v>658738</c:v>
                </c:pt>
                <c:pt idx="4">
                  <c:v>701305</c:v>
                </c:pt>
                <c:pt idx="5">
                  <c:v>684986</c:v>
                </c:pt>
              </c:numCache>
            </c:numRef>
          </c:val>
          <c:smooth val="0"/>
        </c:ser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1"/>
        <c:lblOffset val="100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litres de lait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Offre et demande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Besoins des fabricants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bord'!$B$21:$M$21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'Tableau de bord'!$C$12:$M$12</c:f>
              <c:numCache>
                <c:ptCount val="11"/>
                <c:pt idx="0">
                  <c:v>573565.0552428854</c:v>
                </c:pt>
                <c:pt idx="1">
                  <c:v>828749.4607237797</c:v>
                </c:pt>
                <c:pt idx="2">
                  <c:v>919434.8729317852</c:v>
                </c:pt>
                <c:pt idx="3">
                  <c:v>1085745.0174295388</c:v>
                </c:pt>
                <c:pt idx="4">
                  <c:v>1020854.3046548651</c:v>
                </c:pt>
                <c:pt idx="5">
                  <c:v>984096.3820294942</c:v>
                </c:pt>
                <c:pt idx="6">
                  <c:v>848877.7155530958</c:v>
                </c:pt>
                <c:pt idx="7">
                  <c:v>836949.1285546109</c:v>
                </c:pt>
                <c:pt idx="8">
                  <c:v>869668.9123183991</c:v>
                </c:pt>
                <c:pt idx="9">
                  <c:v>787280.9688142763</c:v>
                </c:pt>
                <c:pt idx="10">
                  <c:v>652054.2905268073</c:v>
                </c:pt>
              </c:numCache>
            </c:numRef>
          </c:val>
          <c:smooth val="0"/>
        </c:ser>
        <c:ser>
          <c:idx val="1"/>
          <c:order val="1"/>
          <c:tx>
            <c:v>Livraisons producteurs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'Tableau de bord'!$B$21:$M$21</c:f>
              <c:strCache>
                <c:ptCount val="11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</c:strCache>
            </c:strRef>
          </c:cat>
          <c:val>
            <c:numRef>
              <c:f>'Tableau de bord'!$C$28:$M$28</c:f>
              <c:numCache>
                <c:ptCount val="11"/>
                <c:pt idx="0">
                  <c:v>370610</c:v>
                </c:pt>
                <c:pt idx="1">
                  <c:v>536682</c:v>
                </c:pt>
                <c:pt idx="2">
                  <c:v>658738</c:v>
                </c:pt>
                <c:pt idx="3">
                  <c:v>701305</c:v>
                </c:pt>
                <c:pt idx="4">
                  <c:v>684986</c:v>
                </c:pt>
              </c:numCache>
            </c:numRef>
          </c:val>
          <c:smooth val="0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litres de lait de chèvre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45" footer="0.492125984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K23" sqref="K23"/>
    </sheetView>
  </sheetViews>
  <sheetFormatPr defaultColWidth="11.421875" defaultRowHeight="12.75"/>
  <cols>
    <col min="1" max="1" width="5.00390625" style="0" customWidth="1"/>
    <col min="2" max="2" width="8.140625" style="0" customWidth="1"/>
    <col min="3" max="3" width="8.00390625" style="0" customWidth="1"/>
    <col min="4" max="4" width="9.140625" style="0" customWidth="1"/>
    <col min="5" max="5" width="8.7109375" style="0" customWidth="1"/>
    <col min="6" max="6" width="8.140625" style="0" customWidth="1"/>
    <col min="7" max="7" width="7.57421875" style="0" customWidth="1"/>
    <col min="8" max="8" width="7.28125" style="0" customWidth="1"/>
    <col min="9" max="9" width="7.421875" style="0" customWidth="1"/>
    <col min="10" max="10" width="7.140625" style="0" customWidth="1"/>
    <col min="11" max="13" width="7.57421875" style="0" customWidth="1"/>
    <col min="14" max="14" width="7.421875" style="0" customWidth="1"/>
    <col min="15" max="15" width="0.5625" style="0" customWidth="1"/>
    <col min="16" max="16" width="7.00390625" style="0" customWidth="1"/>
    <col min="17" max="17" width="0.2890625" style="0" customWidth="1"/>
    <col min="18" max="18" width="8.7109375" style="0" customWidth="1"/>
    <col min="19" max="19" width="6.28125" style="0" customWidth="1"/>
    <col min="20" max="20" width="7.7109375" style="21" customWidth="1"/>
    <col min="21" max="21" width="4.00390625" style="0" customWidth="1"/>
  </cols>
  <sheetData>
    <row r="1" spans="1:21" ht="15.75">
      <c r="A1" s="58"/>
      <c r="B1" s="71" t="s">
        <v>0</v>
      </c>
      <c r="C1" s="58"/>
      <c r="D1" s="58"/>
      <c r="E1" s="58"/>
      <c r="F1" s="58"/>
      <c r="G1" s="58"/>
      <c r="H1" s="58"/>
      <c r="I1" s="58"/>
      <c r="J1" s="72"/>
      <c r="K1" s="73"/>
      <c r="L1" s="58"/>
      <c r="M1" s="74"/>
      <c r="N1" s="58"/>
      <c r="O1" s="58"/>
      <c r="P1" s="58"/>
      <c r="Q1" s="58"/>
      <c r="R1" s="58"/>
      <c r="S1" s="58"/>
      <c r="T1" s="31"/>
      <c r="U1" s="57"/>
    </row>
    <row r="2" spans="1:21" ht="16.5" thickBot="1">
      <c r="A2" s="58"/>
      <c r="B2" s="112" t="s">
        <v>36</v>
      </c>
      <c r="C2" s="113"/>
      <c r="D2" s="113"/>
      <c r="E2" s="72"/>
      <c r="F2" s="76"/>
      <c r="G2" s="72"/>
      <c r="H2" s="58"/>
      <c r="I2" s="58"/>
      <c r="J2" s="72"/>
      <c r="K2" s="87"/>
      <c r="L2" s="76"/>
      <c r="M2" s="74"/>
      <c r="N2" s="58"/>
      <c r="O2" s="58"/>
      <c r="P2" s="58"/>
      <c r="Q2" s="58"/>
      <c r="R2" s="58"/>
      <c r="S2" s="58"/>
      <c r="T2" s="63"/>
      <c r="U2" s="57"/>
    </row>
    <row r="3" spans="1:21" ht="10.5" customHeight="1">
      <c r="A3" s="67"/>
      <c r="B3" s="75"/>
      <c r="C3" s="67"/>
      <c r="D3" s="67"/>
      <c r="E3" s="67"/>
      <c r="F3" s="67"/>
      <c r="G3" s="72"/>
      <c r="H3" s="67"/>
      <c r="I3" s="67"/>
      <c r="J3" s="69"/>
      <c r="K3" s="70"/>
      <c r="L3" s="67"/>
      <c r="M3" s="68"/>
      <c r="N3" s="67"/>
      <c r="O3" s="67"/>
      <c r="P3" s="67"/>
      <c r="Q3" s="67"/>
      <c r="R3" s="67"/>
      <c r="S3" s="67"/>
      <c r="T3" s="77" t="s">
        <v>22</v>
      </c>
      <c r="U3" s="78"/>
    </row>
    <row r="4" spans="1:21" ht="16.5" thickBot="1">
      <c r="A4" s="64"/>
      <c r="B4" s="65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79" t="s">
        <v>20</v>
      </c>
      <c r="U4" s="80"/>
    </row>
    <row r="5" spans="1:21" ht="12.75">
      <c r="A5" s="7" t="s">
        <v>1</v>
      </c>
      <c r="B5" s="8" t="s">
        <v>2</v>
      </c>
      <c r="C5" s="9" t="s">
        <v>3</v>
      </c>
      <c r="D5" s="8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9"/>
      <c r="P5" s="10" t="s">
        <v>15</v>
      </c>
      <c r="Q5" s="9"/>
      <c r="R5" s="11" t="s">
        <v>21</v>
      </c>
      <c r="S5" s="126" t="s">
        <v>19</v>
      </c>
      <c r="T5" s="81" t="s">
        <v>16</v>
      </c>
      <c r="U5" s="82" t="s">
        <v>24</v>
      </c>
    </row>
    <row r="6" spans="1:22" ht="12.75">
      <c r="A6" s="12">
        <v>2001</v>
      </c>
      <c r="B6" s="5"/>
      <c r="C6" s="6"/>
      <c r="D6" s="5"/>
      <c r="E6" s="6"/>
      <c r="F6" s="5"/>
      <c r="G6" s="6"/>
      <c r="H6" s="5"/>
      <c r="I6" s="4"/>
      <c r="J6" s="5"/>
      <c r="K6" s="6"/>
      <c r="L6" s="5"/>
      <c r="M6" s="6"/>
      <c r="N6" s="5"/>
      <c r="O6" s="6"/>
      <c r="P6" s="5"/>
      <c r="Q6" s="6"/>
      <c r="R6" s="5"/>
      <c r="S6" s="116"/>
      <c r="T6" s="90">
        <v>5312576</v>
      </c>
      <c r="U6" s="29"/>
      <c r="V6" s="95"/>
    </row>
    <row r="7" spans="1:21" ht="12.75">
      <c r="A7" s="13">
        <v>2002</v>
      </c>
      <c r="B7" s="3">
        <f>372262-36000</f>
        <v>336262</v>
      </c>
      <c r="C7" s="4">
        <f>441648-36000</f>
        <v>405648</v>
      </c>
      <c r="D7" s="3">
        <f>530867-36000</f>
        <v>494867</v>
      </c>
      <c r="E7" s="4">
        <f>537323-36000</f>
        <v>501323</v>
      </c>
      <c r="F7" s="3">
        <f>550838-37000</f>
        <v>513838</v>
      </c>
      <c r="G7" s="4">
        <f>548791-38000</f>
        <v>510791</v>
      </c>
      <c r="H7" s="3">
        <f>534696-39000</f>
        <v>495696</v>
      </c>
      <c r="I7" s="4">
        <f>473491-39000</f>
        <v>434491</v>
      </c>
      <c r="J7" s="3">
        <f>460948-38000</f>
        <v>422948</v>
      </c>
      <c r="K7" s="4">
        <f>496000-36000</f>
        <v>460000</v>
      </c>
      <c r="L7" s="3">
        <f>495002-36000</f>
        <v>459002</v>
      </c>
      <c r="M7" s="4">
        <f>485024-36000</f>
        <v>449024</v>
      </c>
      <c r="N7" s="3">
        <f aca="true" t="shared" si="0" ref="N7:N12">SUM(B7:G7)</f>
        <v>2762729</v>
      </c>
      <c r="O7" s="4"/>
      <c r="P7" s="3">
        <f aca="true" t="shared" si="1" ref="P7:P12">SUM(H7:M7)</f>
        <v>2721161</v>
      </c>
      <c r="Q7" s="4"/>
      <c r="R7" s="40">
        <f>SUM(N7:P7)</f>
        <v>5483890</v>
      </c>
      <c r="S7" s="117"/>
      <c r="T7" s="90">
        <v>5774714</v>
      </c>
      <c r="U7" s="30">
        <f>SUM(T7-T6)/T6</f>
        <v>0.08698943789227674</v>
      </c>
    </row>
    <row r="8" spans="1:21" ht="12.75">
      <c r="A8" s="13">
        <v>2003</v>
      </c>
      <c r="B8" s="26">
        <v>296636</v>
      </c>
      <c r="C8" s="4">
        <v>290964</v>
      </c>
      <c r="D8" s="3">
        <v>343361</v>
      </c>
      <c r="E8" s="4">
        <v>364576</v>
      </c>
      <c r="F8" s="3">
        <v>438177</v>
      </c>
      <c r="G8" s="4">
        <v>446774</v>
      </c>
      <c r="H8" s="3">
        <v>423346</v>
      </c>
      <c r="I8" s="4">
        <v>375628</v>
      </c>
      <c r="J8" s="3">
        <v>361511</v>
      </c>
      <c r="K8" s="4">
        <v>375214</v>
      </c>
      <c r="L8" s="3">
        <v>334836</v>
      </c>
      <c r="M8" s="4">
        <v>251735</v>
      </c>
      <c r="N8" s="3">
        <f t="shared" si="0"/>
        <v>2180488</v>
      </c>
      <c r="O8" s="4"/>
      <c r="P8" s="3">
        <f t="shared" si="1"/>
        <v>2122270</v>
      </c>
      <c r="Q8" s="4"/>
      <c r="R8" s="41">
        <f>SUM(N8:P8)</f>
        <v>4302758</v>
      </c>
      <c r="S8" s="118">
        <f>SUM(R8-R7)/R7</f>
        <v>-0.21538214661490293</v>
      </c>
      <c r="T8" s="91">
        <v>5231812</v>
      </c>
      <c r="U8" s="30">
        <f>SUM(T8-T7)/T7</f>
        <v>-0.09401366024360687</v>
      </c>
    </row>
    <row r="9" spans="1:21" ht="12.75">
      <c r="A9" s="44">
        <v>2004</v>
      </c>
      <c r="B9" s="46">
        <v>292312</v>
      </c>
      <c r="C9" s="46">
        <v>309878</v>
      </c>
      <c r="D9" s="46">
        <v>364971</v>
      </c>
      <c r="E9" s="46">
        <v>400493</v>
      </c>
      <c r="F9" s="46">
        <v>465451</v>
      </c>
      <c r="G9" s="46">
        <v>474646</v>
      </c>
      <c r="H9" s="46">
        <v>443504</v>
      </c>
      <c r="I9" s="46">
        <v>407690</v>
      </c>
      <c r="J9" s="46">
        <v>389179</v>
      </c>
      <c r="K9" s="46">
        <v>382011</v>
      </c>
      <c r="L9" s="46">
        <v>343265</v>
      </c>
      <c r="M9" s="46">
        <v>276600</v>
      </c>
      <c r="N9" s="46">
        <f t="shared" si="0"/>
        <v>2307751</v>
      </c>
      <c r="O9" s="46"/>
      <c r="P9" s="46">
        <f t="shared" si="1"/>
        <v>2242249</v>
      </c>
      <c r="Q9" s="46"/>
      <c r="R9" s="51">
        <f>SUM(N9:P9)</f>
        <v>4550000</v>
      </c>
      <c r="S9" s="119">
        <f>SUM(R9-R8)/R8</f>
        <v>0.05746128413450164</v>
      </c>
      <c r="T9" s="92">
        <v>4978259</v>
      </c>
      <c r="U9" s="93">
        <f>SUM(T9-T7)/T8</f>
        <v>-0.15223310776457563</v>
      </c>
    </row>
    <row r="10" spans="1:21" s="86" customFormat="1" ht="12.75">
      <c r="A10" s="44">
        <v>2005</v>
      </c>
      <c r="B10" s="46">
        <v>339598</v>
      </c>
      <c r="C10" s="46">
        <v>403813</v>
      </c>
      <c r="D10" s="46">
        <v>495806</v>
      </c>
      <c r="E10" s="46">
        <v>560606</v>
      </c>
      <c r="F10" s="46">
        <v>617107</v>
      </c>
      <c r="G10" s="46">
        <v>599785</v>
      </c>
      <c r="H10" s="46">
        <v>583236</v>
      </c>
      <c r="I10" s="46">
        <v>493814</v>
      </c>
      <c r="J10" s="46">
        <v>512264</v>
      </c>
      <c r="K10" s="46">
        <v>486446</v>
      </c>
      <c r="L10" s="46">
        <v>452298</v>
      </c>
      <c r="M10" s="46">
        <v>352708</v>
      </c>
      <c r="N10" s="46">
        <f t="shared" si="0"/>
        <v>3016715</v>
      </c>
      <c r="O10" s="45"/>
      <c r="P10" s="46">
        <f t="shared" si="1"/>
        <v>2880766</v>
      </c>
      <c r="Q10" s="45"/>
      <c r="R10" s="51">
        <f>SUM(N10:P10)</f>
        <v>5897481</v>
      </c>
      <c r="S10" s="119">
        <f>SUM(R10-R9)/R9</f>
        <v>0.2961496703296703</v>
      </c>
      <c r="T10" s="147">
        <v>5764647</v>
      </c>
      <c r="U10" s="148">
        <f>SUM(T10-T9)/T9</f>
        <v>0.15796446106962295</v>
      </c>
    </row>
    <row r="11" spans="1:21" s="86" customFormat="1" ht="13.5" thickBot="1">
      <c r="A11" s="44">
        <v>2006</v>
      </c>
      <c r="B11" s="101">
        <v>367952</v>
      </c>
      <c r="C11" s="46">
        <v>384746.5776632031</v>
      </c>
      <c r="D11" s="46">
        <v>546434.6455411855</v>
      </c>
      <c r="E11" s="46">
        <v>639880.6997936842</v>
      </c>
      <c r="F11" s="46">
        <v>699676.7755510393</v>
      </c>
      <c r="G11" s="46">
        <v>695522.2224423443</v>
      </c>
      <c r="H11" s="46">
        <v>679255.3475628702</v>
      </c>
      <c r="I11" s="46">
        <v>560586.6184719825</v>
      </c>
      <c r="J11" s="46">
        <v>581549.8755900438</v>
      </c>
      <c r="K11" s="46">
        <v>555128.4880911686</v>
      </c>
      <c r="L11" s="46">
        <v>498731.4169232175</v>
      </c>
      <c r="M11" s="46">
        <v>403728.86023921665</v>
      </c>
      <c r="N11" s="46">
        <f t="shared" si="0"/>
        <v>3334212.9209914566</v>
      </c>
      <c r="O11" s="46"/>
      <c r="P11" s="46">
        <f t="shared" si="1"/>
        <v>3278980.6068784995</v>
      </c>
      <c r="Q11" s="46"/>
      <c r="R11" s="51">
        <f>SUM(N11:P11)</f>
        <v>6613193.527869957</v>
      </c>
      <c r="S11" s="119">
        <f>SUM(R11-R10)/R10</f>
        <v>0.12135902224525294</v>
      </c>
      <c r="T11" s="149">
        <v>6364388</v>
      </c>
      <c r="U11" s="94">
        <v>0.10403776675310734</v>
      </c>
    </row>
    <row r="12" spans="1:21" s="86" customFormat="1" ht="12.75">
      <c r="A12" s="108">
        <v>2007</v>
      </c>
      <c r="B12" s="109">
        <v>408939</v>
      </c>
      <c r="C12" s="110">
        <v>573565.0552428854</v>
      </c>
      <c r="D12" s="110">
        <v>828749.4607237797</v>
      </c>
      <c r="E12" s="110">
        <v>919434.8729317852</v>
      </c>
      <c r="F12" s="110">
        <v>1085745.0174295388</v>
      </c>
      <c r="G12" s="110">
        <v>1020854.3046548651</v>
      </c>
      <c r="H12" s="110">
        <v>984096.3820294942</v>
      </c>
      <c r="I12" s="110">
        <v>848877.7155530958</v>
      </c>
      <c r="J12" s="110">
        <v>836949.1285546109</v>
      </c>
      <c r="K12" s="110">
        <v>869668.9123183991</v>
      </c>
      <c r="L12" s="110">
        <v>787280.9688142763</v>
      </c>
      <c r="M12" s="110">
        <v>652054.2905268073</v>
      </c>
      <c r="N12" s="110">
        <f t="shared" si="0"/>
        <v>4837287.710982854</v>
      </c>
      <c r="O12" s="110"/>
      <c r="P12" s="110">
        <f t="shared" si="1"/>
        <v>4978927.397796684</v>
      </c>
      <c r="Q12" s="110"/>
      <c r="R12" s="111">
        <f>SUM(B12:M12)</f>
        <v>9816215.108779537</v>
      </c>
      <c r="S12" s="135">
        <f>(R12-R11)/R11</f>
        <v>0.4843380988944446</v>
      </c>
      <c r="T12" s="143" t="s">
        <v>34</v>
      </c>
      <c r="U12" s="50"/>
    </row>
    <row r="13" spans="8:21" s="86" customFormat="1" ht="12.75">
      <c r="H13" s="129"/>
      <c r="I13" s="130"/>
      <c r="J13" s="130"/>
      <c r="K13" s="136" t="s">
        <v>33</v>
      </c>
      <c r="L13" s="130"/>
      <c r="M13" s="130"/>
      <c r="N13" s="130"/>
      <c r="O13" s="106"/>
      <c r="P13" s="106"/>
      <c r="Q13" s="106"/>
      <c r="R13" s="107"/>
      <c r="S13" s="120"/>
      <c r="T13" s="49"/>
      <c r="U13" s="50"/>
    </row>
    <row r="14" spans="1:21" ht="4.5" customHeight="1">
      <c r="A14" s="31"/>
      <c r="B14" s="14"/>
      <c r="C14" s="14"/>
      <c r="D14" s="3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5"/>
      <c r="Q14" s="14"/>
      <c r="R14" s="14"/>
      <c r="S14" s="121"/>
      <c r="T14" s="31"/>
      <c r="U14" s="33"/>
    </row>
    <row r="15" spans="1:21" ht="15" customHeight="1">
      <c r="A15" s="62"/>
      <c r="B15" s="60" t="s">
        <v>26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122"/>
      <c r="T15" s="63"/>
      <c r="U15" s="57"/>
    </row>
    <row r="16" spans="1:20" ht="12.75">
      <c r="A16" s="10"/>
      <c r="B16" s="8">
        <v>2001</v>
      </c>
      <c r="C16" s="9">
        <v>2002</v>
      </c>
      <c r="D16" s="8">
        <v>2003</v>
      </c>
      <c r="E16" s="10">
        <v>2004</v>
      </c>
      <c r="F16" s="10">
        <v>2005</v>
      </c>
      <c r="G16" s="10">
        <v>2006</v>
      </c>
      <c r="H16" s="10">
        <v>2007</v>
      </c>
      <c r="I16" s="10"/>
      <c r="J16" s="10"/>
      <c r="K16" s="10"/>
      <c r="L16" s="10"/>
      <c r="M16" s="10"/>
      <c r="N16" s="53"/>
      <c r="O16" s="25"/>
      <c r="S16" s="89"/>
      <c r="T16"/>
    </row>
    <row r="17" spans="1:20" ht="12.75">
      <c r="A17" s="16"/>
      <c r="B17" s="42">
        <v>5638484</v>
      </c>
      <c r="C17" s="40">
        <v>6354662</v>
      </c>
      <c r="D17" s="41">
        <v>5775039</v>
      </c>
      <c r="E17" s="51">
        <v>5673355</v>
      </c>
      <c r="F17" s="42">
        <v>6369454</v>
      </c>
      <c r="G17" s="5">
        <v>7640425</v>
      </c>
      <c r="H17" s="6"/>
      <c r="I17" s="5"/>
      <c r="J17" s="6"/>
      <c r="K17" s="5"/>
      <c r="L17" s="6"/>
      <c r="M17" s="5"/>
      <c r="N17" s="54"/>
      <c r="O17" s="32"/>
      <c r="S17" s="89"/>
      <c r="T17"/>
    </row>
    <row r="18" spans="1:20" ht="12" customHeight="1">
      <c r="A18" s="99" t="s">
        <v>23</v>
      </c>
      <c r="B18" s="96">
        <f>T6/B17</f>
        <v>0.9421993571321653</v>
      </c>
      <c r="C18" s="96">
        <f>T7/C17</f>
        <v>0.9087366094372918</v>
      </c>
      <c r="D18" s="97">
        <f>T8/D17</f>
        <v>0.9059353538564848</v>
      </c>
      <c r="E18" s="98">
        <f>T9/E17</f>
        <v>0.8774806089165934</v>
      </c>
      <c r="F18" s="96">
        <f>T10/F17</f>
        <v>0.9050457072144645</v>
      </c>
      <c r="G18" s="146">
        <v>0.8329887408095754</v>
      </c>
      <c r="H18" s="5"/>
      <c r="I18" s="5"/>
      <c r="J18" s="5"/>
      <c r="K18" s="5"/>
      <c r="L18" s="5"/>
      <c r="M18" s="5"/>
      <c r="N18" s="54"/>
      <c r="O18" s="32"/>
      <c r="S18" s="89"/>
      <c r="T18"/>
    </row>
    <row r="19" spans="1:21" ht="4.5" customHeight="1">
      <c r="A19" s="31"/>
      <c r="B19" s="3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1"/>
      <c r="T19" s="35"/>
      <c r="U19" s="25"/>
    </row>
    <row r="20" spans="1:21" ht="15.75">
      <c r="A20" s="59"/>
      <c r="B20" s="60" t="s">
        <v>30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22"/>
      <c r="T20" s="56"/>
      <c r="U20" s="57"/>
    </row>
    <row r="21" spans="1:21" ht="12.75">
      <c r="A21" s="8" t="s">
        <v>1</v>
      </c>
      <c r="B21" s="18" t="s">
        <v>2</v>
      </c>
      <c r="C21" s="19" t="s">
        <v>3</v>
      </c>
      <c r="D21" s="18" t="s">
        <v>4</v>
      </c>
      <c r="E21" s="19" t="s">
        <v>5</v>
      </c>
      <c r="F21" s="18" t="s">
        <v>6</v>
      </c>
      <c r="G21" s="19" t="s">
        <v>7</v>
      </c>
      <c r="H21" s="18" t="s">
        <v>8</v>
      </c>
      <c r="I21" s="19" t="s">
        <v>9</v>
      </c>
      <c r="J21" s="18" t="s">
        <v>10</v>
      </c>
      <c r="K21" s="19" t="s">
        <v>11</v>
      </c>
      <c r="L21" s="18" t="s">
        <v>12</v>
      </c>
      <c r="M21" s="19" t="s">
        <v>13</v>
      </c>
      <c r="N21" s="18" t="s">
        <v>14</v>
      </c>
      <c r="O21" s="19"/>
      <c r="P21" s="18" t="s">
        <v>15</v>
      </c>
      <c r="Q21" s="19"/>
      <c r="R21" s="18" t="s">
        <v>16</v>
      </c>
      <c r="S21" s="127" t="s">
        <v>19</v>
      </c>
      <c r="T21"/>
      <c r="U21" s="25"/>
    </row>
    <row r="22" spans="1:21" ht="12.75">
      <c r="A22" s="16">
        <v>2001</v>
      </c>
      <c r="B22" s="6">
        <v>242350</v>
      </c>
      <c r="C22" s="5">
        <v>244827</v>
      </c>
      <c r="D22" s="6">
        <v>364411</v>
      </c>
      <c r="E22" s="5">
        <v>438562</v>
      </c>
      <c r="F22" s="6">
        <v>574230.87</v>
      </c>
      <c r="G22" s="5">
        <v>545225.23</v>
      </c>
      <c r="H22" s="6">
        <v>556587</v>
      </c>
      <c r="I22" s="5">
        <v>485677.21</v>
      </c>
      <c r="J22" s="6">
        <v>449895.93</v>
      </c>
      <c r="K22" s="5">
        <v>446261.04</v>
      </c>
      <c r="L22" s="6">
        <v>380679.68</v>
      </c>
      <c r="M22" s="5">
        <v>370874.95</v>
      </c>
      <c r="N22" s="3">
        <f aca="true" t="shared" si="2" ref="N22:N27">SUM(B22:G22)</f>
        <v>2409606.1</v>
      </c>
      <c r="O22" s="4"/>
      <c r="P22" s="3">
        <f aca="true" t="shared" si="3" ref="P22:P27">SUM(H22:M22)</f>
        <v>2689975.81</v>
      </c>
      <c r="Q22" s="5" t="s">
        <v>17</v>
      </c>
      <c r="R22" s="42">
        <f>SUM(N22+P22)</f>
        <v>5099581.91</v>
      </c>
      <c r="S22" s="123"/>
      <c r="T22" s="35"/>
      <c r="U22" s="25"/>
    </row>
    <row r="23" spans="1:21" ht="11.25" customHeight="1">
      <c r="A23" s="20">
        <v>2002</v>
      </c>
      <c r="B23" s="1">
        <v>338227</v>
      </c>
      <c r="C23" s="2">
        <v>345552</v>
      </c>
      <c r="D23" s="1">
        <v>484999</v>
      </c>
      <c r="E23" s="2">
        <v>570415</v>
      </c>
      <c r="F23" s="1">
        <v>610730</v>
      </c>
      <c r="G23" s="2">
        <v>574466</v>
      </c>
      <c r="H23" s="1">
        <v>591341</v>
      </c>
      <c r="I23" s="2">
        <v>517874</v>
      </c>
      <c r="J23" s="1">
        <v>498621</v>
      </c>
      <c r="K23" s="2">
        <v>447005</v>
      </c>
      <c r="L23" s="1">
        <v>344752</v>
      </c>
      <c r="M23" s="2">
        <v>316407</v>
      </c>
      <c r="N23" s="3">
        <f t="shared" si="2"/>
        <v>2924389</v>
      </c>
      <c r="O23" s="4"/>
      <c r="P23" s="3">
        <f t="shared" si="3"/>
        <v>2716000</v>
      </c>
      <c r="Q23" s="5" t="s">
        <v>17</v>
      </c>
      <c r="R23" s="42">
        <f>SUM(N23+P23)</f>
        <v>5640389</v>
      </c>
      <c r="S23" s="124">
        <f aca="true" t="shared" si="4" ref="S23:S28">SUM(R23-R22)/R22</f>
        <v>0.10604929963758536</v>
      </c>
      <c r="T23" s="36"/>
      <c r="U23" s="36"/>
    </row>
    <row r="24" spans="1:21" ht="12.75">
      <c r="A24" s="17">
        <v>2003</v>
      </c>
      <c r="B24" s="4">
        <v>320274</v>
      </c>
      <c r="C24" s="3">
        <v>295849</v>
      </c>
      <c r="D24" s="4">
        <v>423359</v>
      </c>
      <c r="E24" s="3">
        <v>416318</v>
      </c>
      <c r="F24" s="4">
        <v>436368</v>
      </c>
      <c r="G24" s="3">
        <v>425366</v>
      </c>
      <c r="H24" s="4">
        <v>413438</v>
      </c>
      <c r="I24" s="3">
        <v>369823</v>
      </c>
      <c r="J24" s="4">
        <v>385493</v>
      </c>
      <c r="K24" s="3">
        <v>379463</v>
      </c>
      <c r="L24" s="4">
        <v>356280</v>
      </c>
      <c r="M24" s="3">
        <v>364681</v>
      </c>
      <c r="N24" s="3">
        <f t="shared" si="2"/>
        <v>2317534</v>
      </c>
      <c r="O24" s="4"/>
      <c r="P24" s="3">
        <f t="shared" si="3"/>
        <v>2269178</v>
      </c>
      <c r="Q24" s="3"/>
      <c r="R24" s="43">
        <f>SUM(N24+P24)</f>
        <v>4586712</v>
      </c>
      <c r="S24" s="124">
        <f t="shared" si="4"/>
        <v>-0.18680927857989937</v>
      </c>
      <c r="T24" s="34"/>
      <c r="U24" s="37"/>
    </row>
    <row r="25" spans="1:21" ht="12.75">
      <c r="A25" s="44">
        <v>2004</v>
      </c>
      <c r="B25" s="46">
        <v>306462</v>
      </c>
      <c r="C25" s="46">
        <v>289425</v>
      </c>
      <c r="D25" s="52">
        <v>394830</v>
      </c>
      <c r="E25" s="46">
        <v>450980</v>
      </c>
      <c r="F25" s="46">
        <v>531951</v>
      </c>
      <c r="G25" s="46">
        <v>510785</v>
      </c>
      <c r="H25" s="46">
        <v>470584</v>
      </c>
      <c r="I25" s="46">
        <v>441567</v>
      </c>
      <c r="J25" s="46">
        <v>399395</v>
      </c>
      <c r="K25" s="46">
        <v>395178</v>
      </c>
      <c r="L25" s="46">
        <v>431471</v>
      </c>
      <c r="M25" s="46">
        <v>389293</v>
      </c>
      <c r="N25" s="46">
        <f t="shared" si="2"/>
        <v>2484433</v>
      </c>
      <c r="O25" s="45"/>
      <c r="P25" s="46">
        <f t="shared" si="3"/>
        <v>2527488</v>
      </c>
      <c r="Q25" s="46"/>
      <c r="R25" s="48">
        <f>SUM(N25+P25)</f>
        <v>5011921</v>
      </c>
      <c r="S25" s="125">
        <f t="shared" si="4"/>
        <v>0.0927045343156492</v>
      </c>
      <c r="T25" s="49"/>
      <c r="U25" s="50"/>
    </row>
    <row r="26" spans="1:21" s="86" customFormat="1" ht="12.75">
      <c r="A26" s="44">
        <v>2005</v>
      </c>
      <c r="B26" s="46">
        <v>320108</v>
      </c>
      <c r="C26" s="46">
        <v>312610</v>
      </c>
      <c r="D26" s="85">
        <v>442683</v>
      </c>
      <c r="E26" s="46">
        <v>505519</v>
      </c>
      <c r="F26" s="46">
        <v>616886</v>
      </c>
      <c r="G26" s="46">
        <v>575491</v>
      </c>
      <c r="H26" s="52">
        <v>538726</v>
      </c>
      <c r="I26" s="46">
        <v>528957.5</v>
      </c>
      <c r="J26" s="46">
        <v>451882</v>
      </c>
      <c r="K26" s="46">
        <v>481903</v>
      </c>
      <c r="L26" s="46">
        <v>429429</v>
      </c>
      <c r="M26" s="46">
        <v>387006</v>
      </c>
      <c r="N26" s="46">
        <f t="shared" si="2"/>
        <v>2773297</v>
      </c>
      <c r="O26" s="45"/>
      <c r="P26" s="46">
        <f t="shared" si="3"/>
        <v>2817903.5</v>
      </c>
      <c r="Q26" s="46"/>
      <c r="R26" s="48">
        <f>SUM(B26:M26)</f>
        <v>5591200.5</v>
      </c>
      <c r="S26" s="125">
        <f t="shared" si="4"/>
        <v>0.11558033336918119</v>
      </c>
      <c r="T26" s="49"/>
      <c r="U26" s="50"/>
    </row>
    <row r="27" spans="1:21" s="86" customFormat="1" ht="12.75">
      <c r="A27" s="44">
        <v>2006</v>
      </c>
      <c r="B27" s="46">
        <v>367952</v>
      </c>
      <c r="C27" s="46">
        <v>321090</v>
      </c>
      <c r="D27" s="85">
        <v>423303</v>
      </c>
      <c r="E27" s="46">
        <v>491939</v>
      </c>
      <c r="F27" s="46">
        <v>598810</v>
      </c>
      <c r="G27" s="46">
        <v>565398</v>
      </c>
      <c r="H27" s="85">
        <v>515571</v>
      </c>
      <c r="I27" s="46">
        <v>491537</v>
      </c>
      <c r="J27" s="46">
        <v>432121</v>
      </c>
      <c r="K27" s="46">
        <v>476385</v>
      </c>
      <c r="L27" s="46">
        <v>444070</v>
      </c>
      <c r="M27" s="46">
        <v>358371</v>
      </c>
      <c r="N27" s="46">
        <f t="shared" si="2"/>
        <v>2768492</v>
      </c>
      <c r="O27" s="45"/>
      <c r="P27" s="46">
        <f t="shared" si="3"/>
        <v>2718055</v>
      </c>
      <c r="Q27" s="46"/>
      <c r="R27" s="48">
        <f>SUM(B27:M27)</f>
        <v>5486547</v>
      </c>
      <c r="S27" s="128">
        <f t="shared" si="4"/>
        <v>-0.018717536600592305</v>
      </c>
      <c r="T27" s="144" t="s">
        <v>34</v>
      </c>
      <c r="U27" s="50"/>
    </row>
    <row r="28" spans="1:21" s="139" customFormat="1" ht="12.75" customHeight="1">
      <c r="A28" s="132">
        <v>2007</v>
      </c>
      <c r="B28" s="133">
        <v>408939</v>
      </c>
      <c r="C28" s="133">
        <v>370610</v>
      </c>
      <c r="D28" s="134">
        <v>536682</v>
      </c>
      <c r="E28" s="133">
        <v>658738</v>
      </c>
      <c r="F28" s="133">
        <v>701305</v>
      </c>
      <c r="G28" s="133">
        <v>684986</v>
      </c>
      <c r="H28" s="134"/>
      <c r="I28" s="133"/>
      <c r="J28" s="133"/>
      <c r="K28" s="133"/>
      <c r="L28" s="133"/>
      <c r="M28" s="133"/>
      <c r="N28" s="46">
        <f>SUM(B28:G28)</f>
        <v>3361260</v>
      </c>
      <c r="O28" s="45"/>
      <c r="P28" s="46">
        <f>SUM(H28:M28)</f>
        <v>0</v>
      </c>
      <c r="Q28" s="46"/>
      <c r="R28" s="48">
        <f>SUM(B28:M28)</f>
        <v>3361260</v>
      </c>
      <c r="S28" s="128"/>
      <c r="T28" s="137"/>
      <c r="U28" s="138"/>
    </row>
    <row r="29" spans="1:21" s="86" customFormat="1" ht="12.75">
      <c r="A29" s="102" t="s">
        <v>23</v>
      </c>
      <c r="B29" s="103" t="s">
        <v>27</v>
      </c>
      <c r="C29" s="103">
        <f>C28/C12*100</f>
        <v>64.61516380963258</v>
      </c>
      <c r="D29" s="103">
        <f>D28/D12*100</f>
        <v>64.75805118850928</v>
      </c>
      <c r="E29" s="103">
        <f aca="true" t="shared" si="5" ref="E29:N29">E28/E12*100</f>
        <v>71.64596638579677</v>
      </c>
      <c r="F29" s="103">
        <f t="shared" si="5"/>
        <v>64.59205326682628</v>
      </c>
      <c r="G29" s="150">
        <f t="shared" si="5"/>
        <v>67.09929094451759</v>
      </c>
      <c r="H29" s="103">
        <f t="shared" si="5"/>
        <v>0</v>
      </c>
      <c r="I29" s="103">
        <f t="shared" si="5"/>
        <v>0</v>
      </c>
      <c r="J29" s="103">
        <f t="shared" si="5"/>
        <v>0</v>
      </c>
      <c r="K29" s="103">
        <f t="shared" si="5"/>
        <v>0</v>
      </c>
      <c r="L29" s="103">
        <f t="shared" si="5"/>
        <v>0</v>
      </c>
      <c r="M29" s="103">
        <f t="shared" si="5"/>
        <v>0</v>
      </c>
      <c r="N29" s="103">
        <f t="shared" si="5"/>
        <v>69.48646019893346</v>
      </c>
      <c r="O29" s="45"/>
      <c r="P29" s="46"/>
      <c r="Q29" s="46"/>
      <c r="R29" s="104"/>
      <c r="S29" s="46"/>
      <c r="T29" s="49"/>
      <c r="U29" s="50"/>
    </row>
    <row r="30" spans="7:21" s="86" customFormat="1" ht="12.75">
      <c r="G30" s="140" t="s">
        <v>32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05"/>
      <c r="U30" s="50"/>
    </row>
    <row r="31" spans="7:21" s="86" customFormat="1" ht="12.75">
      <c r="G31" s="140" t="s">
        <v>35</v>
      </c>
      <c r="H31" s="14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42">
        <v>0.137</v>
      </c>
      <c r="T31" s="105"/>
      <c r="U31" s="50"/>
    </row>
    <row r="32" spans="1:21" ht="6" customHeight="1">
      <c r="A32" s="3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00"/>
      <c r="S32" s="14"/>
      <c r="T32" s="35"/>
      <c r="U32" s="25"/>
    </row>
    <row r="33" spans="1:21" ht="15.75">
      <c r="A33" s="62"/>
      <c r="B33" s="60" t="s">
        <v>18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84"/>
      <c r="T33" s="56"/>
      <c r="U33" s="57"/>
    </row>
    <row r="34" spans="1:21" ht="12.75">
      <c r="A34" s="10" t="s">
        <v>1</v>
      </c>
      <c r="B34" s="15" t="s">
        <v>2</v>
      </c>
      <c r="C34" s="11" t="s">
        <v>3</v>
      </c>
      <c r="D34" s="15" t="s">
        <v>4</v>
      </c>
      <c r="E34" s="11" t="s">
        <v>5</v>
      </c>
      <c r="F34" s="15" t="s">
        <v>6</v>
      </c>
      <c r="G34" s="11" t="s">
        <v>7</v>
      </c>
      <c r="H34" s="15" t="s">
        <v>8</v>
      </c>
      <c r="I34" s="11" t="s">
        <v>9</v>
      </c>
      <c r="J34" s="15" t="s">
        <v>10</v>
      </c>
      <c r="K34" s="11" t="s">
        <v>11</v>
      </c>
      <c r="L34" s="15" t="s">
        <v>12</v>
      </c>
      <c r="M34" s="11" t="s">
        <v>13</v>
      </c>
      <c r="N34" s="15" t="s">
        <v>14</v>
      </c>
      <c r="O34" s="11"/>
      <c r="P34" s="15" t="s">
        <v>15</v>
      </c>
      <c r="Q34" s="11"/>
      <c r="R34" s="15" t="s">
        <v>16</v>
      </c>
      <c r="S34" s="38" t="s">
        <v>19</v>
      </c>
      <c r="T34" s="35"/>
      <c r="U34" s="25"/>
    </row>
    <row r="35" spans="1:21" ht="12.75">
      <c r="A35" s="17">
        <v>2002</v>
      </c>
      <c r="B35" s="4">
        <f aca="true" t="shared" si="6" ref="B35:M35">SUM(B23-B7)</f>
        <v>1965</v>
      </c>
      <c r="C35" s="3">
        <f t="shared" si="6"/>
        <v>-60096</v>
      </c>
      <c r="D35" s="4">
        <f t="shared" si="6"/>
        <v>-9868</v>
      </c>
      <c r="E35" s="3">
        <f t="shared" si="6"/>
        <v>69092</v>
      </c>
      <c r="F35" s="4">
        <f t="shared" si="6"/>
        <v>96892</v>
      </c>
      <c r="G35" s="3">
        <f t="shared" si="6"/>
        <v>63675</v>
      </c>
      <c r="H35" s="4">
        <f t="shared" si="6"/>
        <v>95645</v>
      </c>
      <c r="I35" s="3">
        <f t="shared" si="6"/>
        <v>83383</v>
      </c>
      <c r="J35" s="4">
        <f t="shared" si="6"/>
        <v>75673</v>
      </c>
      <c r="K35" s="4">
        <f t="shared" si="6"/>
        <v>-12995</v>
      </c>
      <c r="L35" s="4">
        <f t="shared" si="6"/>
        <v>-114250</v>
      </c>
      <c r="M35" s="4">
        <f t="shared" si="6"/>
        <v>-132617</v>
      </c>
      <c r="N35" s="3">
        <f>SUM(B35:G35)</f>
        <v>161660</v>
      </c>
      <c r="O35" s="4" t="e">
        <f>SUM(#REF!-O7)</f>
        <v>#REF!</v>
      </c>
      <c r="P35" s="3">
        <f>SUM(H35:M35)</f>
        <v>-5161</v>
      </c>
      <c r="Q35" s="3" t="e">
        <f>SUM(#REF!-Q7)</f>
        <v>#REF!</v>
      </c>
      <c r="R35" s="6">
        <f>SUM(B35:M35)</f>
        <v>156499</v>
      </c>
      <c r="S35" s="3"/>
      <c r="T35" s="35"/>
      <c r="U35" s="33"/>
    </row>
    <row r="36" spans="1:21" ht="12.75">
      <c r="A36" s="27">
        <v>2003</v>
      </c>
      <c r="B36" s="4">
        <f aca="true" t="shared" si="7" ref="B36:M36">SUM(B24-B8)</f>
        <v>23638</v>
      </c>
      <c r="C36" s="3">
        <f t="shared" si="7"/>
        <v>4885</v>
      </c>
      <c r="D36" s="4">
        <f t="shared" si="7"/>
        <v>79998</v>
      </c>
      <c r="E36" s="3">
        <f t="shared" si="7"/>
        <v>51742</v>
      </c>
      <c r="F36" s="3">
        <f t="shared" si="7"/>
        <v>-1809</v>
      </c>
      <c r="G36" s="3">
        <f t="shared" si="7"/>
        <v>-21408</v>
      </c>
      <c r="H36" s="3">
        <f t="shared" si="7"/>
        <v>-9908</v>
      </c>
      <c r="I36" s="3">
        <f t="shared" si="7"/>
        <v>-5805</v>
      </c>
      <c r="J36" s="3">
        <f t="shared" si="7"/>
        <v>23982</v>
      </c>
      <c r="K36" s="3">
        <f t="shared" si="7"/>
        <v>4249</v>
      </c>
      <c r="L36" s="3">
        <f t="shared" si="7"/>
        <v>21444</v>
      </c>
      <c r="M36" s="46">
        <f t="shared" si="7"/>
        <v>112946</v>
      </c>
      <c r="N36" s="46">
        <f>SUM(B36:G36)</f>
        <v>137046</v>
      </c>
      <c r="O36" s="47"/>
      <c r="P36" s="46">
        <f>SUM(H36:M36)</f>
        <v>146908</v>
      </c>
      <c r="Q36" s="47"/>
      <c r="R36" s="45">
        <f>SUM(B36:M36)</f>
        <v>283954</v>
      </c>
      <c r="S36" s="28">
        <f>SUM(R36-R35)/R35</f>
        <v>0.8144141496111796</v>
      </c>
      <c r="T36" s="34"/>
      <c r="U36" s="37"/>
    </row>
    <row r="37" spans="1:21" ht="12.75">
      <c r="A37" s="44">
        <v>2004</v>
      </c>
      <c r="B37" s="46">
        <f aca="true" t="shared" si="8" ref="B37:M37">SUM(B25-B9)</f>
        <v>14150</v>
      </c>
      <c r="C37" s="46">
        <f t="shared" si="8"/>
        <v>-20453</v>
      </c>
      <c r="D37" s="46">
        <f t="shared" si="8"/>
        <v>29859</v>
      </c>
      <c r="E37" s="46">
        <f t="shared" si="8"/>
        <v>50487</v>
      </c>
      <c r="F37" s="46">
        <f t="shared" si="8"/>
        <v>66500</v>
      </c>
      <c r="G37" s="46">
        <f t="shared" si="8"/>
        <v>36139</v>
      </c>
      <c r="H37" s="46">
        <f t="shared" si="8"/>
        <v>27080</v>
      </c>
      <c r="I37" s="46">
        <f t="shared" si="8"/>
        <v>33877</v>
      </c>
      <c r="J37" s="46">
        <f t="shared" si="8"/>
        <v>10216</v>
      </c>
      <c r="K37" s="46">
        <f t="shared" si="8"/>
        <v>13167</v>
      </c>
      <c r="L37" s="46">
        <f t="shared" si="8"/>
        <v>88206</v>
      </c>
      <c r="M37" s="46">
        <f t="shared" si="8"/>
        <v>112693</v>
      </c>
      <c r="N37" s="46">
        <f>SUM(B37:G37)</f>
        <v>176682</v>
      </c>
      <c r="O37" s="47"/>
      <c r="P37" s="46">
        <f>SUM(H37:M37)</f>
        <v>285239</v>
      </c>
      <c r="Q37" s="47"/>
      <c r="R37" s="45">
        <f>SUM(B37:M37)</f>
        <v>461921</v>
      </c>
      <c r="S37" s="46"/>
      <c r="T37" s="35"/>
      <c r="U37" s="25"/>
    </row>
    <row r="38" spans="1:21" s="86" customFormat="1" ht="12.75">
      <c r="A38" s="44">
        <v>2005</v>
      </c>
      <c r="B38" s="46">
        <f aca="true" t="shared" si="9" ref="B38:M38">SUM(B26-B10)</f>
        <v>-19490</v>
      </c>
      <c r="C38" s="46">
        <f t="shared" si="9"/>
        <v>-91203</v>
      </c>
      <c r="D38" s="46">
        <f t="shared" si="9"/>
        <v>-53123</v>
      </c>
      <c r="E38" s="46">
        <f t="shared" si="9"/>
        <v>-55087</v>
      </c>
      <c r="F38" s="46">
        <f t="shared" si="9"/>
        <v>-221</v>
      </c>
      <c r="G38" s="46">
        <f t="shared" si="9"/>
        <v>-24294</v>
      </c>
      <c r="H38" s="46">
        <f t="shared" si="9"/>
        <v>-44510</v>
      </c>
      <c r="I38" s="46">
        <f t="shared" si="9"/>
        <v>35143.5</v>
      </c>
      <c r="J38" s="46">
        <f t="shared" si="9"/>
        <v>-60382</v>
      </c>
      <c r="K38" s="46">
        <f t="shared" si="9"/>
        <v>-4543</v>
      </c>
      <c r="L38" s="46">
        <f t="shared" si="9"/>
        <v>-22869</v>
      </c>
      <c r="M38" s="46">
        <f t="shared" si="9"/>
        <v>34298</v>
      </c>
      <c r="N38" s="46">
        <f>SUM(B38:G38)</f>
        <v>-243418</v>
      </c>
      <c r="O38" s="46"/>
      <c r="P38" s="46">
        <f>SUM(H38:M38)</f>
        <v>-62862.5</v>
      </c>
      <c r="Q38" s="46"/>
      <c r="R38" s="45">
        <f>SUM(B38:M38)</f>
        <v>-306280.5</v>
      </c>
      <c r="S38" s="46"/>
      <c r="T38" s="49"/>
      <c r="U38" s="50"/>
    </row>
    <row r="39" spans="1:21" s="86" customFormat="1" ht="12.75">
      <c r="A39" s="44">
        <v>2006</v>
      </c>
      <c r="B39" s="46" t="s">
        <v>27</v>
      </c>
      <c r="C39" s="46">
        <f aca="true" t="shared" si="10" ref="C39:M39">SUM(C27-C11)</f>
        <v>-63656.57766320312</v>
      </c>
      <c r="D39" s="46">
        <f t="shared" si="10"/>
        <v>-123131.64554118551</v>
      </c>
      <c r="E39" s="46">
        <f t="shared" si="10"/>
        <v>-147941.69979368418</v>
      </c>
      <c r="F39" s="46">
        <f t="shared" si="10"/>
        <v>-100866.77555103926</v>
      </c>
      <c r="G39" s="46">
        <f t="shared" si="10"/>
        <v>-130124.2224423443</v>
      </c>
      <c r="H39" s="46">
        <f t="shared" si="10"/>
        <v>-163684.34756287024</v>
      </c>
      <c r="I39" s="46">
        <f t="shared" si="10"/>
        <v>-69049.61847198254</v>
      </c>
      <c r="J39" s="46">
        <f t="shared" si="10"/>
        <v>-149428.87559004384</v>
      </c>
      <c r="K39" s="46">
        <f t="shared" si="10"/>
        <v>-78743.48809116858</v>
      </c>
      <c r="L39" s="46">
        <f t="shared" si="10"/>
        <v>-54661.416923217475</v>
      </c>
      <c r="M39" s="46">
        <f t="shared" si="10"/>
        <v>-45357.86023921665</v>
      </c>
      <c r="N39" s="46">
        <f>SUM(B39:G39)</f>
        <v>-565720.9209914564</v>
      </c>
      <c r="O39" s="46"/>
      <c r="P39" s="46">
        <f>SUM(H39:M39)</f>
        <v>-560925.6068784993</v>
      </c>
      <c r="Q39" s="46"/>
      <c r="R39" s="46">
        <f>R27-R11</f>
        <v>-1126646.5278699566</v>
      </c>
      <c r="S39" s="46"/>
      <c r="T39" s="49"/>
      <c r="U39" s="50"/>
    </row>
    <row r="40" spans="1:21" ht="13.5" customHeight="1">
      <c r="A40" s="24">
        <v>2007</v>
      </c>
      <c r="B40" s="23" t="s">
        <v>27</v>
      </c>
      <c r="C40" s="23">
        <f>C28-C12</f>
        <v>-202955.05524288537</v>
      </c>
      <c r="D40" s="23">
        <f aca="true" t="shared" si="11" ref="D40:M40">D28-D12</f>
        <v>-292067.46072377975</v>
      </c>
      <c r="E40" s="23">
        <f t="shared" si="11"/>
        <v>-260696.87293178518</v>
      </c>
      <c r="F40" s="23">
        <f t="shared" si="11"/>
        <v>-384440.01742953877</v>
      </c>
      <c r="G40" s="23">
        <f t="shared" si="11"/>
        <v>-335868.30465486506</v>
      </c>
      <c r="H40" s="23">
        <f t="shared" si="11"/>
        <v>-984096.3820294942</v>
      </c>
      <c r="I40" s="23">
        <f t="shared" si="11"/>
        <v>-848877.7155530958</v>
      </c>
      <c r="J40" s="23">
        <f t="shared" si="11"/>
        <v>-836949.1285546109</v>
      </c>
      <c r="K40" s="23">
        <f t="shared" si="11"/>
        <v>-869668.9123183991</v>
      </c>
      <c r="L40" s="23">
        <f t="shared" si="11"/>
        <v>-787280.9688142763</v>
      </c>
      <c r="M40" s="23">
        <f t="shared" si="11"/>
        <v>-652054.2905268073</v>
      </c>
      <c r="N40" s="23"/>
      <c r="O40" s="23"/>
      <c r="P40" s="23"/>
      <c r="Q40" s="23"/>
      <c r="R40" s="23"/>
      <c r="S40" s="23"/>
      <c r="T40" s="34"/>
      <c r="U40" s="37"/>
    </row>
    <row r="42" spans="1:21" ht="12.75">
      <c r="A42" s="83" t="s">
        <v>29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6" ht="12.75">
      <c r="A43" s="145" t="s">
        <v>37</v>
      </c>
      <c r="F43" s="89" t="s">
        <v>25</v>
      </c>
    </row>
    <row r="45" ht="12.75">
      <c r="A45" s="88" t="s">
        <v>28</v>
      </c>
    </row>
    <row r="46" s="114" customFormat="1" ht="12.75">
      <c r="T46" s="115"/>
    </row>
  </sheetData>
  <printOptions/>
  <pageMargins left="0" right="0" top="0" bottom="0" header="0.5118110236220472" footer="0.5118110236220472"/>
  <pageSetup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Henri-Louis Gagnon</dc:creator>
  <cp:keywords/>
  <dc:description/>
  <cp:lastModifiedBy>Caroline Noel</cp:lastModifiedBy>
  <cp:lastPrinted>2007-07-31T15:55:47Z</cp:lastPrinted>
  <dcterms:created xsi:type="dcterms:W3CDTF">2002-07-25T19:25:37Z</dcterms:created>
  <dcterms:modified xsi:type="dcterms:W3CDTF">2007-07-31T16:05:39Z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</Properties>
</file>